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55" activeTab="0"/>
  </bookViews>
  <sheets>
    <sheet name="ОТЧЕТ ОБ ИСПОЛНЕНИИ СМЕТЫ " sheetId="1" r:id="rId1"/>
  </sheets>
  <definedNames>
    <definedName name="_xlnm.Print_Titles" localSheetId="0">'ОТЧЕТ ОБ ИСПОЛНЕНИИ СМЕТЫ '!$20:$24</definedName>
    <definedName name="_xlnm.Print_Area" localSheetId="0">'ОТЧЕТ ОБ ИСПОЛНЕНИИ СМЕТЫ '!$B$2:$L$65</definedName>
  </definedNames>
  <calcPr fullCalcOnLoad="1"/>
</workbook>
</file>

<file path=xl/sharedStrings.xml><?xml version="1.0" encoding="utf-8"?>
<sst xmlns="http://schemas.openxmlformats.org/spreadsheetml/2006/main" count="143" uniqueCount="96">
  <si>
    <t>УТВЕРЖДЕНО</t>
  </si>
  <si>
    <t>Обучение профсоюзных кадров и актива</t>
  </si>
  <si>
    <t>1.1.</t>
  </si>
  <si>
    <t>1.2.</t>
  </si>
  <si>
    <t>Расходы на целевые мероприятия (в районе, городе, области)</t>
  </si>
  <si>
    <t>Сумма, руб.</t>
  </si>
  <si>
    <t>х</t>
  </si>
  <si>
    <t>Информационная работа, в том числе:</t>
  </si>
  <si>
    <t xml:space="preserve">услуги ТЭУП "Беларустурист" </t>
  </si>
  <si>
    <t>культурно-массовая работа</t>
  </si>
  <si>
    <t>Наименование статьи доходов и расходов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</si>
  <si>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</si>
  <si>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 xml:space="preserve"> РАСХОДЫ (дебет счета 86) </t>
  </si>
  <si>
    <t>подписка на газету "Беларускі час"</t>
  </si>
  <si>
    <t>Источники поступлений</t>
  </si>
  <si>
    <t>Другие источники, руб.</t>
  </si>
  <si>
    <t>Туристско-экскурсионная деятельность,  в том числе:</t>
  </si>
  <si>
    <t>Прочие расходы</t>
  </si>
  <si>
    <t>Членские профсоюзные взносы и проценты банка</t>
  </si>
  <si>
    <t>Членские профсоюзные взносы и  проценты банка</t>
  </si>
  <si>
    <t>код строки по отчету</t>
  </si>
  <si>
    <t>спортивные мероприятия</t>
  </si>
  <si>
    <t>Обязательные отчисления (ФСЗН и Белгосстрах)</t>
  </si>
  <si>
    <t>Целевые поступления в соответствии с Коллективным договором</t>
  </si>
  <si>
    <t>Раздел</t>
  </si>
  <si>
    <t>Прочие поступления, в том числе</t>
  </si>
  <si>
    <r>
      <rPr>
        <b/>
        <sz val="12"/>
        <color indexed="8"/>
        <rFont val="Times New Roman"/>
        <family val="1"/>
      </rPr>
      <t>ОСТАТОК СРЕДСТВ</t>
    </r>
    <r>
      <rPr>
        <sz val="11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1"/>
        <color indexed="8"/>
        <rFont val="Times New Roman"/>
        <family val="1"/>
      </rPr>
      <t>(сальдо счета 86)</t>
    </r>
    <r>
      <rPr>
        <sz val="11"/>
        <color indexed="8"/>
        <rFont val="Times New Roman"/>
        <family val="1"/>
      </rPr>
      <t xml:space="preserve"> (сумма строк 1.1. - 1.2.),  в том числе: </t>
    </r>
  </si>
  <si>
    <t>Членские профсоюзные взносы, остающиеся в распоряжении профсоюзной организации</t>
  </si>
  <si>
    <t>3.1.</t>
  </si>
  <si>
    <t>4.1.</t>
  </si>
  <si>
    <t>4.2.</t>
  </si>
  <si>
    <t>Спортивная и культурно-массовая работа                       (сумма строк 4.1. - 4.2.), в том числе:</t>
  </si>
  <si>
    <t>ЦЕЛЕВЫЕ МЕРОПРИЯТИЯ</t>
  </si>
  <si>
    <t>Материальная помощь</t>
  </si>
  <si>
    <t>приобретение дизинфицирующих и обеззараживающих средств, средств индивидуальной защиты и др.</t>
  </si>
  <si>
    <t>безвозмездная (спонсорская) помощь</t>
  </si>
  <si>
    <t>представительские расходы</t>
  </si>
  <si>
    <t>Расходы из Фонда помощи, в том числе:</t>
  </si>
  <si>
    <t>Организационные расходы, в том числе:</t>
  </si>
  <si>
    <t>(наименование первичной профсоюзной организации в соответствии со свидетельством)</t>
  </si>
  <si>
    <t>подпись</t>
  </si>
  <si>
    <t>инициалы, фамилия</t>
  </si>
  <si>
    <t>Установленный норматив по стандарту, %</t>
  </si>
  <si>
    <t>не менее 10%</t>
  </si>
  <si>
    <t>не менее 2%</t>
  </si>
  <si>
    <t>фактический % к сумме расходов</t>
  </si>
  <si>
    <t>ПЛАН. ПОСТУПЛЕНИЕ ЧЛЕНСКИХ ПРОФСОЮЗНЫХ ВЗНОСОВ 100%</t>
  </si>
  <si>
    <t xml:space="preserve"> % к плановой сумме доходов чл.профвзн.</t>
  </si>
  <si>
    <t>% к факт.сумме доходов чл.проф взносов</t>
  </si>
  <si>
    <t>от                     20          №</t>
  </si>
  <si>
    <t xml:space="preserve"> ПЕРВИЧНОЙ ПРОФСОЮЗНОЙ ОРГАНИЗАЦИИ</t>
  </si>
  <si>
    <t>за 20____ год</t>
  </si>
  <si>
    <t>ДОХОДЫ счет 86 кредит</t>
  </si>
  <si>
    <t>РАСХОДЫ       счет 86 дебет</t>
  </si>
  <si>
    <t>Казначей</t>
  </si>
  <si>
    <t>проценты, начисленные банком за хранение денежных средств на текущих (расчетных счетах)</t>
  </si>
  <si>
    <t>Целевые поступления в соответствии с Коллективным договором (соглашением)</t>
  </si>
  <si>
    <r>
      <t>ИТОГО ДОХОДОВ с остатком</t>
    </r>
    <r>
      <rPr>
        <sz val="12"/>
        <color indexed="8"/>
        <rFont val="Times New Roman"/>
        <family val="1"/>
      </rPr>
      <t xml:space="preserve"> на начало года средств целевого финансирования (сумма строк 1-2)</t>
    </r>
  </si>
  <si>
    <t>2.1.</t>
  </si>
  <si>
    <t>2.2.</t>
  </si>
  <si>
    <t>2.3.</t>
  </si>
  <si>
    <t>2.4.</t>
  </si>
  <si>
    <t>2.4.1.</t>
  </si>
  <si>
    <t>2.5.</t>
  </si>
  <si>
    <t>2.4.2.</t>
  </si>
  <si>
    <r>
      <t xml:space="preserve">ДОХОДЫ </t>
    </r>
    <r>
      <rPr>
        <sz val="12"/>
        <color indexed="8"/>
        <rFont val="Times New Roman"/>
        <family val="1"/>
      </rPr>
      <t>(сумма строк 2.1 - 2.4), в том числе:</t>
    </r>
  </si>
  <si>
    <t>3.1.1.</t>
  </si>
  <si>
    <t>3.1.2.</t>
  </si>
  <si>
    <t>3.1.3.</t>
  </si>
  <si>
    <t>3.2.</t>
  </si>
  <si>
    <t>3.3.</t>
  </si>
  <si>
    <t>3.3.1.</t>
  </si>
  <si>
    <t>3.4.</t>
  </si>
  <si>
    <t>3.4.1.</t>
  </si>
  <si>
    <t>3.4.2.</t>
  </si>
  <si>
    <t>3.5.</t>
  </si>
  <si>
    <t>3.5.1.</t>
  </si>
  <si>
    <t>3.6.</t>
  </si>
  <si>
    <t>3.6.1.</t>
  </si>
  <si>
    <t>3.7.</t>
  </si>
  <si>
    <t>3.8.</t>
  </si>
  <si>
    <t>3.9.</t>
  </si>
  <si>
    <t>3.10.</t>
  </si>
  <si>
    <t>3.11.</t>
  </si>
  <si>
    <t>Членские профсоюзные взносы</t>
  </si>
  <si>
    <t>ОТЧЕТ ОБ ИСПОЛНЕНИИ СМЕТЫ ДОХОДОВ И РАСХОДОВ</t>
  </si>
  <si>
    <t xml:space="preserve">Протокол собрания первичной </t>
  </si>
  <si>
    <t>профсоюзной организации</t>
  </si>
  <si>
    <t>ФАКТИЧЕСКОЕ ПОСТУПЛЕНИЕ ЧЛ.ПРОФВЗНОСОВ 100%</t>
  </si>
  <si>
    <t>Утверждено по смете на 20___ год</t>
  </si>
  <si>
    <t>Фактическое исполнение сметы за 20___ год</t>
  </si>
  <si>
    <r>
      <t xml:space="preserve">АДМИНИСТРАТИВНО-ХОЗЯЙСТВЕННЫЕ РАСХОДЫ </t>
    </r>
    <r>
      <rPr>
        <b/>
        <sz val="11"/>
        <color indexed="10"/>
        <rFont val="Times New Roman"/>
        <family val="1"/>
      </rPr>
      <t>не более 50%</t>
    </r>
  </si>
  <si>
    <r>
      <t xml:space="preserve">ИТОГО РАСХОДОВ </t>
    </r>
    <r>
      <rPr>
        <sz val="12"/>
        <color indexed="8"/>
        <rFont val="Times New Roman"/>
        <family val="1"/>
      </rPr>
      <t>(сумма строк 3.1-3.10 )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</si>
  <si>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ОСТАТОК СРЕДСТВ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целевого финансирования 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1 + строка 2 - строка 3.11 ),  в том числе:</t>
    </r>
  </si>
  <si>
    <t>заполняется вручную</t>
  </si>
  <si>
    <t>заполняется автоматически (формулы)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</si>
</sst>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.00\ &quot;Br&quot;_-;\-* #,##0.00\ &quot;Br&quot;_-;_-* &quot;-&quot;??\ &quot;Br&quot;_-;_-@_-"/>
    <numFmt numFmtId="180" formatCode="_-* #,##0\ _B_r_-;\-* #,##0\ _B_r_-;_-* &quot;-&quot;\ _B_r_-;_-@_-"/>
    <numFmt numFmtId="181" formatCode="_-* #,##0.00\ _B_r_-;\-* #,##0.00\ _B_r_-;_-* &quot;-&quot;??\ _B_r_-;_-@_-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/>
    </xf>
    <xf numFmtId="183" fontId="2" fillId="34" borderId="10" xfId="0" applyNumberFormat="1" applyFont="1" applyFill="1" applyBorder="1" applyAlignment="1">
      <alignment horizontal="center"/>
    </xf>
    <xf numFmtId="18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top"/>
    </xf>
    <xf numFmtId="0" fontId="2" fillId="34" borderId="11" xfId="0" applyFont="1" applyFill="1" applyBorder="1" applyAlignment="1">
      <alignment horizontal="justify" vertical="top"/>
    </xf>
    <xf numFmtId="0" fontId="7" fillId="34" borderId="10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183" fontId="7" fillId="34" borderId="10" xfId="0" applyNumberFormat="1" applyFont="1" applyFill="1" applyBorder="1" applyAlignment="1">
      <alignment horizontal="center"/>
    </xf>
    <xf numFmtId="9" fontId="7" fillId="34" borderId="11" xfId="0" applyNumberFormat="1" applyFont="1" applyFill="1" applyBorder="1" applyAlignment="1">
      <alignment horizontal="center" vertical="top"/>
    </xf>
    <xf numFmtId="9" fontId="10" fillId="34" borderId="11" xfId="0" applyNumberFormat="1" applyFont="1" applyFill="1" applyBorder="1" applyAlignment="1">
      <alignment horizontal="center" vertical="top"/>
    </xf>
    <xf numFmtId="9" fontId="10" fillId="34" borderId="11" xfId="0" applyNumberFormat="1" applyFont="1" applyFill="1" applyBorder="1" applyAlignment="1">
      <alignment horizontal="center" vertical="top" wrapText="1"/>
    </xf>
    <xf numFmtId="9" fontId="2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vertical="top" wrapText="1"/>
    </xf>
    <xf numFmtId="4" fontId="2" fillId="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49" fontId="2" fillId="34" borderId="11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9" fontId="5" fillId="34" borderId="11" xfId="0" applyNumberFormat="1" applyFont="1" applyFill="1" applyBorder="1" applyAlignment="1">
      <alignment horizontal="center" vertical="top"/>
    </xf>
    <xf numFmtId="3" fontId="61" fillId="34" borderId="10" xfId="0" applyNumberFormat="1" applyFont="1" applyFill="1" applyBorder="1" applyAlignment="1">
      <alignment/>
    </xf>
    <xf numFmtId="3" fontId="61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9" fontId="63" fillId="4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 horizontal="center" vertical="top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14" fontId="2" fillId="34" borderId="11" xfId="0" applyNumberFormat="1" applyFont="1" applyFill="1" applyBorder="1" applyAlignment="1">
      <alignment horizontal="left" vertical="top"/>
    </xf>
    <xf numFmtId="0" fontId="63" fillId="34" borderId="10" xfId="0" applyFont="1" applyFill="1" applyBorder="1" applyAlignment="1">
      <alignment horizontal="center" vertical="center" wrapText="1"/>
    </xf>
    <xf numFmtId="4" fontId="65" fillId="4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9" fontId="66" fillId="34" borderId="11" xfId="0" applyNumberFormat="1" applyFont="1" applyFill="1" applyBorder="1" applyAlignment="1">
      <alignment horizontal="center" vertical="top" wrapText="1"/>
    </xf>
    <xf numFmtId="9" fontId="67" fillId="34" borderId="11" xfId="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4" fontId="17" fillId="4" borderId="10" xfId="0" applyNumberFormat="1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0" fontId="68" fillId="34" borderId="0" xfId="0" applyFont="1" applyFill="1" applyBorder="1" applyAlignment="1">
      <alignment/>
    </xf>
    <xf numFmtId="4" fontId="5" fillId="3" borderId="10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89" fontId="8" fillId="3" borderId="10" xfId="0" applyNumberFormat="1" applyFont="1" applyFill="1" applyBorder="1" applyAlignment="1">
      <alignment horizontal="center"/>
    </xf>
    <xf numFmtId="189" fontId="62" fillId="3" borderId="10" xfId="0" applyNumberFormat="1" applyFont="1" applyFill="1" applyBorder="1" applyAlignment="1">
      <alignment horizontal="center"/>
    </xf>
    <xf numFmtId="189" fontId="2" fillId="3" borderId="10" xfId="0" applyNumberFormat="1" applyFont="1" applyFill="1" applyBorder="1" applyAlignment="1">
      <alignment horizontal="center"/>
    </xf>
    <xf numFmtId="189" fontId="69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9" fontId="70" fillId="3" borderId="10" xfId="0" applyNumberFormat="1" applyFont="1" applyFill="1" applyBorder="1" applyAlignment="1">
      <alignment horizontal="center"/>
    </xf>
    <xf numFmtId="9" fontId="2" fillId="3" borderId="10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12" fillId="34" borderId="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center" vertical="center" textRotation="90" wrapText="1"/>
    </xf>
    <xf numFmtId="0" fontId="66" fillId="34" borderId="11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right" vertical="top" textRotation="90" wrapText="1"/>
    </xf>
    <xf numFmtId="0" fontId="14" fillId="34" borderId="18" xfId="0" applyFont="1" applyFill="1" applyBorder="1" applyAlignment="1">
      <alignment horizontal="right" vertical="top" textRotation="90" wrapText="1"/>
    </xf>
    <xf numFmtId="0" fontId="14" fillId="34" borderId="17" xfId="0" applyFont="1" applyFill="1" applyBorder="1" applyAlignment="1">
      <alignment horizontal="right" vertical="top" textRotation="90" wrapText="1"/>
    </xf>
    <xf numFmtId="0" fontId="3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9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 vertical="top" textRotation="90" wrapText="1"/>
    </xf>
    <xf numFmtId="0" fontId="15" fillId="34" borderId="18" xfId="0" applyFont="1" applyFill="1" applyBorder="1" applyAlignment="1">
      <alignment horizontal="center" vertical="top" textRotation="90" wrapText="1"/>
    </xf>
    <xf numFmtId="0" fontId="15" fillId="34" borderId="17" xfId="0" applyFont="1" applyFill="1" applyBorder="1" applyAlignment="1">
      <alignment horizontal="center" vertical="top" textRotation="90" wrapText="1"/>
    </xf>
    <xf numFmtId="0" fontId="9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73"/>
  <sheetViews>
    <sheetView tabSelected="1" zoomScale="85" zoomScaleNormal="85" workbookViewId="0" topLeftCell="A1">
      <selection activeCell="B14" sqref="B14:L14"/>
    </sheetView>
  </sheetViews>
  <sheetFormatPr defaultColWidth="9.140625" defaultRowHeight="15"/>
  <cols>
    <col min="1" max="1" width="5.57421875" style="1" customWidth="1"/>
    <col min="2" max="2" width="4.00390625" style="1" customWidth="1"/>
    <col min="3" max="3" width="52.7109375" style="1" customWidth="1"/>
    <col min="4" max="4" width="8.140625" style="1" customWidth="1"/>
    <col min="5" max="5" width="9.00390625" style="1" customWidth="1"/>
    <col min="6" max="6" width="11.421875" style="1" customWidth="1"/>
    <col min="7" max="7" width="14.57421875" style="1" customWidth="1"/>
    <col min="8" max="9" width="11.421875" style="1" customWidth="1"/>
    <col min="10" max="10" width="10.7109375" style="1" customWidth="1"/>
    <col min="11" max="11" width="16.00390625" style="1" customWidth="1"/>
    <col min="12" max="12" width="12.00390625" style="1" customWidth="1"/>
    <col min="13" max="16384" width="9.140625" style="1" customWidth="1"/>
  </cols>
  <sheetData>
    <row r="2" spans="2:12" ht="19.5">
      <c r="B2" s="6"/>
      <c r="C2" s="7"/>
      <c r="D2" s="7"/>
      <c r="E2" s="7"/>
      <c r="F2" s="7"/>
      <c r="G2" s="156" t="s">
        <v>0</v>
      </c>
      <c r="H2" s="156"/>
      <c r="I2" s="156"/>
      <c r="J2" s="156"/>
      <c r="K2" s="156"/>
      <c r="L2" s="56"/>
    </row>
    <row r="3" spans="2:12" ht="19.5">
      <c r="B3" s="6"/>
      <c r="C3" s="7"/>
      <c r="D3" s="7"/>
      <c r="E3" s="7"/>
      <c r="F3" s="7"/>
      <c r="G3" s="156" t="s">
        <v>86</v>
      </c>
      <c r="H3" s="156"/>
      <c r="I3" s="156"/>
      <c r="J3" s="156"/>
      <c r="K3" s="156"/>
      <c r="L3" s="56"/>
    </row>
    <row r="4" spans="2:12" ht="19.5">
      <c r="B4" s="6"/>
      <c r="C4" s="7"/>
      <c r="D4" s="7"/>
      <c r="E4" s="7"/>
      <c r="F4" s="7"/>
      <c r="G4" s="156" t="s">
        <v>87</v>
      </c>
      <c r="H4" s="156"/>
      <c r="I4" s="156"/>
      <c r="J4" s="156"/>
      <c r="K4" s="156"/>
      <c r="L4" s="56"/>
    </row>
    <row r="5" spans="2:12" ht="16.5" customHeight="1">
      <c r="B5" s="6"/>
      <c r="C5" s="7"/>
      <c r="D5" s="7"/>
      <c r="E5" s="7"/>
      <c r="F5" s="7"/>
      <c r="G5" s="158"/>
      <c r="H5" s="159"/>
      <c r="I5" s="159"/>
      <c r="J5" s="159"/>
      <c r="K5" s="159"/>
      <c r="L5" s="55"/>
    </row>
    <row r="6" spans="2:12" ht="0.75" customHeight="1">
      <c r="B6" s="6"/>
      <c r="C6" s="7"/>
      <c r="D6" s="7"/>
      <c r="E6" s="7"/>
      <c r="F6" s="7"/>
      <c r="G6" s="8"/>
      <c r="H6" s="8"/>
      <c r="I6" s="8"/>
      <c r="J6" s="8"/>
      <c r="K6" s="8"/>
      <c r="L6" s="8"/>
    </row>
    <row r="7" spans="2:12" ht="19.5">
      <c r="B7" s="6"/>
      <c r="C7" s="6"/>
      <c r="D7" s="6"/>
      <c r="E7" s="7"/>
      <c r="F7" s="7"/>
      <c r="G7" s="156" t="s">
        <v>49</v>
      </c>
      <c r="H7" s="156"/>
      <c r="I7" s="156"/>
      <c r="J7" s="156"/>
      <c r="K7" s="156"/>
      <c r="L7" s="56"/>
    </row>
    <row r="8" spans="2:12" ht="18" customHeight="1">
      <c r="B8" s="6"/>
      <c r="C8" s="6"/>
      <c r="D8" s="6"/>
      <c r="E8" s="7"/>
      <c r="F8" s="7"/>
      <c r="G8" s="156"/>
      <c r="H8" s="156"/>
      <c r="I8" s="156"/>
      <c r="J8" s="156"/>
      <c r="K8" s="156"/>
      <c r="L8" s="56"/>
    </row>
    <row r="9" spans="2:12" ht="24.75" customHeight="1" hidden="1">
      <c r="B9" s="6"/>
      <c r="C9" s="9"/>
      <c r="D9" s="9"/>
      <c r="E9" s="10"/>
      <c r="F9" s="10"/>
      <c r="G9" s="156"/>
      <c r="H9" s="157"/>
      <c r="I9" s="157"/>
      <c r="J9" s="157"/>
      <c r="K9" s="157"/>
      <c r="L9" s="11"/>
    </row>
    <row r="10" spans="2:12" ht="16.5" customHeight="1" hidden="1">
      <c r="B10" s="6"/>
      <c r="C10" s="9"/>
      <c r="D10" s="9"/>
      <c r="E10" s="12"/>
      <c r="F10" s="12"/>
      <c r="G10" s="156"/>
      <c r="H10" s="156"/>
      <c r="I10" s="156"/>
      <c r="J10" s="156"/>
      <c r="K10" s="156"/>
      <c r="L10" s="56"/>
    </row>
    <row r="11" spans="2:12" ht="15.75" customHeight="1" hidden="1">
      <c r="B11" s="6"/>
      <c r="C11" s="10"/>
      <c r="D11" s="10"/>
      <c r="E11" s="10"/>
      <c r="F11" s="10"/>
      <c r="G11" s="143"/>
      <c r="H11" s="143"/>
      <c r="I11" s="143"/>
      <c r="J11" s="143"/>
      <c r="K11" s="143"/>
      <c r="L11" s="10"/>
    </row>
    <row r="12" spans="2:12" ht="15.75" customHeight="1" hidden="1">
      <c r="B12" s="6"/>
      <c r="C12" s="10"/>
      <c r="D12" s="10"/>
      <c r="E12" s="10"/>
      <c r="F12" s="90"/>
      <c r="G12" s="56"/>
      <c r="H12" s="91"/>
      <c r="I12" s="91"/>
      <c r="J12" s="91"/>
      <c r="K12" s="91"/>
      <c r="L12" s="13"/>
    </row>
    <row r="13" spans="2:12" ht="29.25" customHeight="1">
      <c r="B13" s="6"/>
      <c r="C13" s="10"/>
      <c r="D13" s="10"/>
      <c r="E13" s="10"/>
      <c r="F13" s="10"/>
      <c r="G13" s="10"/>
      <c r="H13" s="10"/>
      <c r="I13" s="11"/>
      <c r="J13" s="11"/>
      <c r="K13" s="11"/>
      <c r="L13" s="11"/>
    </row>
    <row r="14" spans="2:12" ht="21" customHeight="1">
      <c r="B14" s="144" t="s">
        <v>85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2:12" ht="21" customHeight="1">
      <c r="B15" s="144" t="s">
        <v>50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2:15" ht="21" customHeight="1">
      <c r="B16" s="145" t="s">
        <v>51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N16" s="3"/>
      <c r="O16" s="3"/>
    </row>
    <row r="17" spans="2:15" ht="21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N17" s="3"/>
      <c r="O17" s="4"/>
    </row>
    <row r="18" spans="2:15" ht="13.5" customHeight="1">
      <c r="B18" s="149" t="s">
        <v>39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N18" s="3"/>
      <c r="O18" s="4"/>
    </row>
    <row r="19" spans="2:15" ht="15" customHeight="1">
      <c r="B19" s="80" t="s">
        <v>46</v>
      </c>
      <c r="C19" s="81"/>
      <c r="D19" s="81"/>
      <c r="E19" s="81"/>
      <c r="F19" s="72">
        <v>20500</v>
      </c>
      <c r="G19" s="150" t="s">
        <v>88</v>
      </c>
      <c r="H19" s="151"/>
      <c r="I19" s="151"/>
      <c r="J19" s="151"/>
      <c r="K19" s="152"/>
      <c r="L19" s="94">
        <v>20030</v>
      </c>
      <c r="N19" s="3"/>
      <c r="O19" s="3"/>
    </row>
    <row r="20" spans="2:12" ht="18.75" customHeight="1">
      <c r="B20" s="127" t="s">
        <v>24</v>
      </c>
      <c r="C20" s="120" t="s">
        <v>10</v>
      </c>
      <c r="D20" s="127" t="s">
        <v>20</v>
      </c>
      <c r="E20" s="130" t="s">
        <v>42</v>
      </c>
      <c r="F20" s="131" t="s">
        <v>14</v>
      </c>
      <c r="G20" s="121"/>
      <c r="H20" s="121"/>
      <c r="I20" s="121"/>
      <c r="J20" s="121"/>
      <c r="K20" s="121"/>
      <c r="L20" s="121"/>
    </row>
    <row r="21" spans="2:12" ht="24" customHeight="1">
      <c r="B21" s="128"/>
      <c r="C21" s="126"/>
      <c r="D21" s="128"/>
      <c r="E21" s="130"/>
      <c r="F21" s="137" t="s">
        <v>89</v>
      </c>
      <c r="G21" s="138"/>
      <c r="H21" s="139"/>
      <c r="I21" s="137" t="s">
        <v>90</v>
      </c>
      <c r="J21" s="138"/>
      <c r="K21" s="138"/>
      <c r="L21" s="139"/>
    </row>
    <row r="22" spans="2:12" ht="65.25" customHeight="1">
      <c r="B22" s="128"/>
      <c r="C22" s="126"/>
      <c r="D22" s="128"/>
      <c r="E22" s="130"/>
      <c r="F22" s="118" t="s">
        <v>18</v>
      </c>
      <c r="G22" s="119"/>
      <c r="H22" s="120" t="s">
        <v>15</v>
      </c>
      <c r="I22" s="118" t="s">
        <v>19</v>
      </c>
      <c r="J22" s="122"/>
      <c r="K22" s="119"/>
      <c r="L22" s="120" t="s">
        <v>15</v>
      </c>
    </row>
    <row r="23" spans="2:12" ht="73.5" customHeight="1">
      <c r="B23" s="129"/>
      <c r="C23" s="121"/>
      <c r="D23" s="129"/>
      <c r="E23" s="130"/>
      <c r="F23" s="14" t="s">
        <v>5</v>
      </c>
      <c r="G23" s="93" t="s">
        <v>47</v>
      </c>
      <c r="H23" s="121"/>
      <c r="I23" s="14" t="s">
        <v>5</v>
      </c>
      <c r="J23" s="14" t="s">
        <v>48</v>
      </c>
      <c r="K23" s="78" t="s">
        <v>45</v>
      </c>
      <c r="L23" s="121"/>
    </row>
    <row r="24" spans="2:12" ht="15" customHeight="1">
      <c r="B24" s="15">
        <v>1</v>
      </c>
      <c r="C24" s="15">
        <v>2</v>
      </c>
      <c r="D24" s="16">
        <v>3</v>
      </c>
      <c r="E24" s="16">
        <v>4</v>
      </c>
      <c r="F24" s="15">
        <v>5</v>
      </c>
      <c r="G24" s="15">
        <v>6</v>
      </c>
      <c r="H24" s="15">
        <v>7</v>
      </c>
      <c r="I24" s="15">
        <v>8</v>
      </c>
      <c r="J24" s="15">
        <v>9</v>
      </c>
      <c r="K24" s="15">
        <v>10</v>
      </c>
      <c r="L24" s="15">
        <v>11</v>
      </c>
    </row>
    <row r="25" spans="2:12" ht="49.5" customHeight="1">
      <c r="B25" s="132" t="s">
        <v>52</v>
      </c>
      <c r="C25" s="18" t="s">
        <v>26</v>
      </c>
      <c r="D25" s="33">
        <v>1</v>
      </c>
      <c r="E25" s="40" t="s">
        <v>6</v>
      </c>
      <c r="F25" s="104">
        <f>SUM(F26)</f>
        <v>2115.05</v>
      </c>
      <c r="G25" s="21"/>
      <c r="H25" s="104">
        <f>SUM(H27)</f>
        <v>974.42</v>
      </c>
      <c r="I25" s="104">
        <f>SUM(I26)</f>
        <v>2115.05</v>
      </c>
      <c r="J25" s="21"/>
      <c r="K25" s="21"/>
      <c r="L25" s="104">
        <f>SUM(L27)</f>
        <v>947.42</v>
      </c>
    </row>
    <row r="26" spans="2:12" ht="30" customHeight="1">
      <c r="B26" s="133"/>
      <c r="C26" s="23" t="s">
        <v>27</v>
      </c>
      <c r="D26" s="24" t="s">
        <v>2</v>
      </c>
      <c r="E26" s="40" t="s">
        <v>6</v>
      </c>
      <c r="F26" s="65">
        <v>2115.05</v>
      </c>
      <c r="G26" s="21"/>
      <c r="H26" s="21" t="s">
        <v>6</v>
      </c>
      <c r="I26" s="65">
        <v>2115.05</v>
      </c>
      <c r="J26" s="21"/>
      <c r="K26" s="21"/>
      <c r="L26" s="21" t="s">
        <v>6</v>
      </c>
    </row>
    <row r="27" spans="2:12" ht="33.75" customHeight="1">
      <c r="B27" s="133"/>
      <c r="C27" s="23" t="s">
        <v>23</v>
      </c>
      <c r="D27" s="24" t="s">
        <v>3</v>
      </c>
      <c r="E27" s="40" t="s">
        <v>6</v>
      </c>
      <c r="F27" s="45" t="s">
        <v>6</v>
      </c>
      <c r="G27" s="21"/>
      <c r="H27" s="65">
        <v>974.42</v>
      </c>
      <c r="I27" s="21" t="s">
        <v>6</v>
      </c>
      <c r="J27" s="21"/>
      <c r="K27" s="21"/>
      <c r="L27" s="65">
        <v>947.42</v>
      </c>
    </row>
    <row r="28" spans="2:12" ht="21" customHeight="1">
      <c r="B28" s="133"/>
      <c r="C28" s="57" t="s">
        <v>65</v>
      </c>
      <c r="D28" s="26">
        <v>2</v>
      </c>
      <c r="E28" s="40" t="s">
        <v>6</v>
      </c>
      <c r="F28" s="104">
        <f>SUM(F32+F29)</f>
        <v>14350.5</v>
      </c>
      <c r="G28" s="21"/>
      <c r="H28" s="104">
        <f>SUM(H30)</f>
        <v>7000</v>
      </c>
      <c r="I28" s="104">
        <f>SUM(I29+I32)</f>
        <v>14021.2</v>
      </c>
      <c r="J28" s="21"/>
      <c r="K28" s="21"/>
      <c r="L28" s="104">
        <f>SUM(L30)</f>
        <v>6800</v>
      </c>
    </row>
    <row r="29" spans="2:12" ht="31.5" customHeight="1">
      <c r="B29" s="133"/>
      <c r="C29" s="23" t="s">
        <v>27</v>
      </c>
      <c r="D29" s="67" t="s">
        <v>58</v>
      </c>
      <c r="E29" s="40" t="s">
        <v>6</v>
      </c>
      <c r="F29" s="65">
        <v>14350</v>
      </c>
      <c r="G29" s="59"/>
      <c r="H29" s="27" t="s">
        <v>6</v>
      </c>
      <c r="I29" s="65">
        <v>14021</v>
      </c>
      <c r="J29" s="21"/>
      <c r="K29" s="21"/>
      <c r="L29" s="27" t="s">
        <v>6</v>
      </c>
    </row>
    <row r="30" spans="2:12" ht="33.75" customHeight="1">
      <c r="B30" s="133"/>
      <c r="C30" s="23" t="s">
        <v>56</v>
      </c>
      <c r="D30" s="67" t="s">
        <v>59</v>
      </c>
      <c r="E30" s="40" t="s">
        <v>6</v>
      </c>
      <c r="F30" s="45" t="s">
        <v>6</v>
      </c>
      <c r="G30" s="21"/>
      <c r="H30" s="65">
        <v>7000</v>
      </c>
      <c r="I30" s="28"/>
      <c r="J30" s="21"/>
      <c r="K30" s="21"/>
      <c r="L30" s="65">
        <v>6800</v>
      </c>
    </row>
    <row r="31" spans="2:12" ht="33.75" customHeight="1">
      <c r="B31" s="133"/>
      <c r="C31" s="23"/>
      <c r="D31" s="67" t="s">
        <v>60</v>
      </c>
      <c r="E31" s="40" t="s">
        <v>6</v>
      </c>
      <c r="F31" s="45"/>
      <c r="G31" s="21"/>
      <c r="H31" s="95"/>
      <c r="I31" s="28"/>
      <c r="J31" s="21"/>
      <c r="K31" s="21"/>
      <c r="L31" s="95"/>
    </row>
    <row r="32" spans="2:12" ht="20.25" customHeight="1">
      <c r="B32" s="133"/>
      <c r="C32" s="25" t="s">
        <v>25</v>
      </c>
      <c r="D32" s="67" t="s">
        <v>61</v>
      </c>
      <c r="E32" s="40" t="s">
        <v>6</v>
      </c>
      <c r="F32" s="105">
        <f>SUM(F33)</f>
        <v>0.5</v>
      </c>
      <c r="G32" s="21"/>
      <c r="H32" s="27"/>
      <c r="I32" s="106">
        <f>SUM(I33)</f>
        <v>0.2</v>
      </c>
      <c r="J32" s="21"/>
      <c r="K32" s="21"/>
      <c r="L32" s="29"/>
    </row>
    <row r="33" spans="2:12" ht="30.75" customHeight="1">
      <c r="B33" s="133"/>
      <c r="C33" s="30" t="s">
        <v>55</v>
      </c>
      <c r="D33" s="67" t="s">
        <v>62</v>
      </c>
      <c r="E33" s="40" t="s">
        <v>6</v>
      </c>
      <c r="F33" s="65">
        <v>0.5</v>
      </c>
      <c r="G33" s="21"/>
      <c r="H33" s="27" t="s">
        <v>6</v>
      </c>
      <c r="I33" s="74">
        <v>0.2</v>
      </c>
      <c r="J33" s="21"/>
      <c r="K33" s="21"/>
      <c r="L33" s="27" t="s">
        <v>6</v>
      </c>
    </row>
    <row r="34" spans="2:12" ht="21.75" customHeight="1">
      <c r="B34" s="134"/>
      <c r="C34" s="25"/>
      <c r="D34" s="92" t="s">
        <v>64</v>
      </c>
      <c r="E34" s="40" t="s">
        <v>6</v>
      </c>
      <c r="F34" s="66"/>
      <c r="G34" s="21"/>
      <c r="H34" s="27"/>
      <c r="I34" s="28"/>
      <c r="J34" s="21"/>
      <c r="K34" s="21"/>
      <c r="L34" s="29"/>
    </row>
    <row r="35" spans="2:12" ht="48.75" customHeight="1">
      <c r="B35" s="84"/>
      <c r="C35" s="58" t="s">
        <v>57</v>
      </c>
      <c r="D35" s="19" t="s">
        <v>63</v>
      </c>
      <c r="E35" s="40"/>
      <c r="F35" s="104">
        <f>SUM(F25+F28)</f>
        <v>16465.55</v>
      </c>
      <c r="G35" s="63">
        <v>1</v>
      </c>
      <c r="H35" s="104">
        <f>SUM(H25+H28)</f>
        <v>7974.42</v>
      </c>
      <c r="I35" s="104">
        <f>SUM(I25+I28)</f>
        <v>16136.25</v>
      </c>
      <c r="J35" s="63">
        <v>1</v>
      </c>
      <c r="K35" s="63">
        <v>1</v>
      </c>
      <c r="L35" s="104">
        <f>SUM(L25+L28)</f>
        <v>7747.42</v>
      </c>
    </row>
    <row r="36" spans="2:12" ht="18.75" customHeight="1">
      <c r="B36" s="33"/>
      <c r="C36" s="58" t="s">
        <v>12</v>
      </c>
      <c r="D36" s="33">
        <v>3</v>
      </c>
      <c r="E36" s="40" t="s">
        <v>6</v>
      </c>
      <c r="F36" s="21" t="s">
        <v>6</v>
      </c>
      <c r="G36" s="21" t="s">
        <v>6</v>
      </c>
      <c r="H36" s="21" t="s">
        <v>6</v>
      </c>
      <c r="I36" s="21" t="s">
        <v>6</v>
      </c>
      <c r="J36" s="21" t="s">
        <v>6</v>
      </c>
      <c r="K36" s="31" t="s">
        <v>6</v>
      </c>
      <c r="L36" s="31" t="s">
        <v>6</v>
      </c>
    </row>
    <row r="37" spans="2:12" ht="17.25" customHeight="1">
      <c r="B37" s="123" t="s">
        <v>32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5"/>
    </row>
    <row r="38" spans="2:12" ht="16.5" customHeight="1">
      <c r="B38" s="153" t="s">
        <v>53</v>
      </c>
      <c r="C38" s="32" t="s">
        <v>37</v>
      </c>
      <c r="D38" s="37" t="s">
        <v>28</v>
      </c>
      <c r="E38" s="60"/>
      <c r="F38" s="105">
        <f>SUM(F35*G38)</f>
        <v>4445.6985</v>
      </c>
      <c r="G38" s="82">
        <v>0.27</v>
      </c>
      <c r="H38" s="105">
        <f>SUM(H39+H40+H41)</f>
        <v>0</v>
      </c>
      <c r="I38" s="105">
        <f>SUM(I39+I40+I41)</f>
        <v>4000</v>
      </c>
      <c r="J38" s="107">
        <f>SUM(I38/I35*100%+J44)</f>
        <v>0.2478890696413355</v>
      </c>
      <c r="K38" s="108">
        <f>SUM(I38/I58*100%)</f>
        <v>0.27453671928620454</v>
      </c>
      <c r="L38" s="105">
        <f>SUM(L39+L40+L41)</f>
        <v>0</v>
      </c>
    </row>
    <row r="39" spans="2:12" ht="16.5" customHeight="1">
      <c r="B39" s="154"/>
      <c r="C39" s="30" t="s">
        <v>33</v>
      </c>
      <c r="D39" s="37" t="s">
        <v>66</v>
      </c>
      <c r="E39" s="60"/>
      <c r="F39" s="70" t="s">
        <v>6</v>
      </c>
      <c r="G39" s="21" t="s">
        <v>6</v>
      </c>
      <c r="H39" s="65">
        <v>0</v>
      </c>
      <c r="I39" s="65">
        <v>4000</v>
      </c>
      <c r="J39" s="21" t="s">
        <v>6</v>
      </c>
      <c r="K39" s="77" t="s">
        <v>6</v>
      </c>
      <c r="L39" s="65">
        <v>0</v>
      </c>
    </row>
    <row r="40" spans="2:12" ht="32.25" customHeight="1">
      <c r="B40" s="154"/>
      <c r="C40" s="30" t="s">
        <v>34</v>
      </c>
      <c r="D40" s="37" t="s">
        <v>67</v>
      </c>
      <c r="E40" s="60"/>
      <c r="F40" s="70" t="s">
        <v>6</v>
      </c>
      <c r="G40" s="21" t="s">
        <v>6</v>
      </c>
      <c r="H40" s="65">
        <v>0</v>
      </c>
      <c r="I40" s="65">
        <v>0</v>
      </c>
      <c r="J40" s="21" t="s">
        <v>6</v>
      </c>
      <c r="K40" s="77" t="s">
        <v>6</v>
      </c>
      <c r="L40" s="65">
        <v>0</v>
      </c>
    </row>
    <row r="41" spans="2:12" ht="16.5" customHeight="1">
      <c r="B41" s="154"/>
      <c r="C41" s="30" t="s">
        <v>35</v>
      </c>
      <c r="D41" s="37" t="s">
        <v>68</v>
      </c>
      <c r="E41" s="60"/>
      <c r="F41" s="70" t="s">
        <v>6</v>
      </c>
      <c r="G41" s="21" t="s">
        <v>6</v>
      </c>
      <c r="H41" s="65">
        <v>0</v>
      </c>
      <c r="I41" s="65">
        <v>0</v>
      </c>
      <c r="J41" s="21" t="s">
        <v>6</v>
      </c>
      <c r="K41" s="77" t="s">
        <v>6</v>
      </c>
      <c r="L41" s="65">
        <v>0</v>
      </c>
    </row>
    <row r="42" spans="2:12" ht="16.5" customHeight="1">
      <c r="B42" s="154"/>
      <c r="C42" s="32" t="s">
        <v>1</v>
      </c>
      <c r="D42" s="19" t="s">
        <v>69</v>
      </c>
      <c r="E42" s="61"/>
      <c r="F42" s="105">
        <f>SUM(F35*G42)</f>
        <v>164.6555</v>
      </c>
      <c r="G42" s="82">
        <v>0.01</v>
      </c>
      <c r="H42" s="72">
        <v>0</v>
      </c>
      <c r="I42" s="72">
        <v>150</v>
      </c>
      <c r="J42" s="107">
        <f>SUM(I42/I35*100%)</f>
        <v>0.009295840111550081</v>
      </c>
      <c r="K42" s="108">
        <f>SUM(I42/I58*100%)</f>
        <v>0.01029512697323267</v>
      </c>
      <c r="L42" s="65">
        <v>0</v>
      </c>
    </row>
    <row r="43" spans="2:12" ht="29.25" customHeight="1">
      <c r="B43" s="154"/>
      <c r="C43" s="43" t="s">
        <v>16</v>
      </c>
      <c r="D43" s="39" t="s">
        <v>70</v>
      </c>
      <c r="E43" s="96" t="s">
        <v>43</v>
      </c>
      <c r="F43" s="105">
        <f>SUM(F35*G43)</f>
        <v>1811.2105</v>
      </c>
      <c r="G43" s="82">
        <v>0.11</v>
      </c>
      <c r="H43" s="99">
        <v>974.42</v>
      </c>
      <c r="I43" s="72">
        <v>1600</v>
      </c>
      <c r="J43" s="107">
        <f>SUM(I43/I35*100%)</f>
        <v>0.0991556278565342</v>
      </c>
      <c r="K43" s="108">
        <f>SUM(I43/I58*100%)</f>
        <v>0.10981468771448182</v>
      </c>
      <c r="L43" s="65">
        <v>0</v>
      </c>
    </row>
    <row r="44" spans="2:12" ht="19.5" customHeight="1">
      <c r="B44" s="154"/>
      <c r="C44" s="30" t="s">
        <v>8</v>
      </c>
      <c r="D44" s="19" t="s">
        <v>71</v>
      </c>
      <c r="E44" s="38"/>
      <c r="F44" s="65">
        <v>1811.21</v>
      </c>
      <c r="G44" s="22"/>
      <c r="H44" s="100">
        <v>974.42</v>
      </c>
      <c r="I44" s="65">
        <v>1600</v>
      </c>
      <c r="J44" s="22"/>
      <c r="K44" s="76"/>
      <c r="L44" s="65">
        <v>0</v>
      </c>
    </row>
    <row r="45" spans="2:12" ht="28.5" customHeight="1">
      <c r="B45" s="154"/>
      <c r="C45" s="43" t="s">
        <v>31</v>
      </c>
      <c r="D45" s="39" t="s">
        <v>72</v>
      </c>
      <c r="E45" s="62"/>
      <c r="F45" s="105">
        <f>SUM(F35*G45)</f>
        <v>4445.6985</v>
      </c>
      <c r="G45" s="82">
        <v>0.27</v>
      </c>
      <c r="H45" s="105">
        <f>SUM(H46+H47)</f>
        <v>7000</v>
      </c>
      <c r="I45" s="105">
        <f>SUM(I46+I47)</f>
        <v>4400</v>
      </c>
      <c r="J45" s="107">
        <f>SUM(I45/I35*100%)</f>
        <v>0.27267797660546905</v>
      </c>
      <c r="K45" s="108">
        <f>SUM(I45/I58*100%)</f>
        <v>0.30199039121482496</v>
      </c>
      <c r="L45" s="105">
        <f>SUM(L46+L47)</f>
        <v>7000</v>
      </c>
    </row>
    <row r="46" spans="2:12" ht="14.25" customHeight="1">
      <c r="B46" s="154"/>
      <c r="C46" s="30" t="s">
        <v>9</v>
      </c>
      <c r="D46" s="19" t="s">
        <v>73</v>
      </c>
      <c r="E46" s="40"/>
      <c r="F46" s="65">
        <v>22445.7</v>
      </c>
      <c r="G46" s="34"/>
      <c r="H46" s="65">
        <v>5000</v>
      </c>
      <c r="I46" s="65">
        <v>2400</v>
      </c>
      <c r="J46" s="20"/>
      <c r="K46" s="76"/>
      <c r="L46" s="65">
        <v>5000</v>
      </c>
    </row>
    <row r="47" spans="2:12" ht="15" customHeight="1">
      <c r="B47" s="154"/>
      <c r="C47" s="30" t="s">
        <v>21</v>
      </c>
      <c r="D47" s="19" t="s">
        <v>74</v>
      </c>
      <c r="E47" s="40"/>
      <c r="F47" s="65">
        <v>2100</v>
      </c>
      <c r="G47" s="34"/>
      <c r="H47" s="65">
        <v>2000</v>
      </c>
      <c r="I47" s="65">
        <v>2000</v>
      </c>
      <c r="J47" s="20"/>
      <c r="K47" s="76"/>
      <c r="L47" s="65">
        <v>2000</v>
      </c>
    </row>
    <row r="48" spans="2:12" ht="19.5" customHeight="1">
      <c r="B48" s="154"/>
      <c r="C48" s="32" t="s">
        <v>7</v>
      </c>
      <c r="D48" s="19" t="s">
        <v>75</v>
      </c>
      <c r="E48" s="60"/>
      <c r="F48" s="105">
        <f>SUM(F35*G48)</f>
        <v>164.6555</v>
      </c>
      <c r="G48" s="82">
        <v>0.01</v>
      </c>
      <c r="H48" s="72">
        <v>0</v>
      </c>
      <c r="I48" s="72">
        <v>120</v>
      </c>
      <c r="J48" s="107">
        <f>SUM(I48/I35*100%)</f>
        <v>0.007436672089240065</v>
      </c>
      <c r="K48" s="108">
        <f>SUM(I48/I58*100%)</f>
        <v>0.008236101578586136</v>
      </c>
      <c r="L48" s="72">
        <v>0</v>
      </c>
    </row>
    <row r="49" spans="2:12" ht="14.25" customHeight="1">
      <c r="B49" s="154"/>
      <c r="C49" s="41" t="s">
        <v>13</v>
      </c>
      <c r="D49" s="42" t="s">
        <v>76</v>
      </c>
      <c r="E49" s="38"/>
      <c r="F49" s="65">
        <v>80</v>
      </c>
      <c r="G49" s="34"/>
      <c r="H49" s="65">
        <v>0</v>
      </c>
      <c r="I49" s="65">
        <v>80</v>
      </c>
      <c r="J49" s="20"/>
      <c r="K49" s="76"/>
      <c r="L49" s="65">
        <v>0</v>
      </c>
    </row>
    <row r="50" spans="2:12" ht="18" customHeight="1">
      <c r="B50" s="154"/>
      <c r="C50" s="32" t="s">
        <v>38</v>
      </c>
      <c r="D50" s="19" t="s">
        <v>77</v>
      </c>
      <c r="E50" s="60"/>
      <c r="F50" s="105">
        <f>SUM(F35*G50)</f>
        <v>164.6555</v>
      </c>
      <c r="G50" s="82">
        <v>0.01</v>
      </c>
      <c r="H50" s="72">
        <v>0</v>
      </c>
      <c r="I50" s="72">
        <v>0</v>
      </c>
      <c r="J50" s="107">
        <f>SUM(I50/I35*100%)</f>
        <v>0</v>
      </c>
      <c r="K50" s="108">
        <f>SUM(I50/I58*100%)</f>
        <v>0</v>
      </c>
      <c r="L50" s="72">
        <v>0</v>
      </c>
    </row>
    <row r="51" spans="2:12" ht="18" customHeight="1">
      <c r="B51" s="154"/>
      <c r="C51" s="30" t="s">
        <v>36</v>
      </c>
      <c r="D51" s="19" t="s">
        <v>78</v>
      </c>
      <c r="E51" s="60"/>
      <c r="F51" s="65">
        <v>0</v>
      </c>
      <c r="G51" s="34"/>
      <c r="H51" s="65">
        <v>0</v>
      </c>
      <c r="I51" s="65">
        <v>0</v>
      </c>
      <c r="J51" s="20"/>
      <c r="K51" s="76"/>
      <c r="L51" s="65">
        <v>0</v>
      </c>
    </row>
    <row r="52" spans="2:12" ht="30.75" customHeight="1">
      <c r="B52" s="155"/>
      <c r="C52" s="43" t="s">
        <v>4</v>
      </c>
      <c r="D52" s="39" t="s">
        <v>79</v>
      </c>
      <c r="E52" s="97" t="s">
        <v>44</v>
      </c>
      <c r="F52" s="105">
        <f>SUM(F35*G52)</f>
        <v>329.311</v>
      </c>
      <c r="G52" s="82">
        <v>0.02</v>
      </c>
      <c r="H52" s="72">
        <v>0</v>
      </c>
      <c r="I52" s="72">
        <v>0</v>
      </c>
      <c r="J52" s="107">
        <f>SUM(I52/I35*100%)</f>
        <v>0</v>
      </c>
      <c r="K52" s="108">
        <f>SUM(I52/I58*100%)</f>
        <v>0</v>
      </c>
      <c r="L52" s="72">
        <v>0</v>
      </c>
    </row>
    <row r="53" spans="2:12" ht="15" customHeight="1">
      <c r="B53" s="123" t="s">
        <v>91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5"/>
    </row>
    <row r="54" spans="2:12" ht="42.75" customHeight="1">
      <c r="B54" s="140"/>
      <c r="C54" s="43" t="s">
        <v>11</v>
      </c>
      <c r="D54" s="39" t="s">
        <v>80</v>
      </c>
      <c r="E54" s="60"/>
      <c r="F54" s="105">
        <f>SUM(F35*G54)</f>
        <v>4445.6985</v>
      </c>
      <c r="G54" s="82">
        <v>0.27</v>
      </c>
      <c r="H54" s="72">
        <v>0</v>
      </c>
      <c r="I54" s="72">
        <v>3800</v>
      </c>
      <c r="J54" s="107">
        <f>SUM(I54/I35*100%)</f>
        <v>0.23549461615926873</v>
      </c>
      <c r="K54" s="108">
        <f>SUM(I54/I58*100%)</f>
        <v>0.2608098833218943</v>
      </c>
      <c r="L54" s="72">
        <v>0</v>
      </c>
    </row>
    <row r="55" spans="2:12" ht="18" customHeight="1">
      <c r="B55" s="141"/>
      <c r="C55" s="43" t="s">
        <v>22</v>
      </c>
      <c r="D55" s="39" t="s">
        <v>81</v>
      </c>
      <c r="E55" s="60"/>
      <c r="F55" s="105">
        <f>SUM(F35*G55)</f>
        <v>0</v>
      </c>
      <c r="G55" s="82">
        <v>0</v>
      </c>
      <c r="H55" s="72">
        <v>0</v>
      </c>
      <c r="I55" s="72">
        <v>0</v>
      </c>
      <c r="J55" s="107">
        <f>SUM(I55/I35*100%)</f>
        <v>0</v>
      </c>
      <c r="K55" s="108">
        <f>SUM(I55/I58*100%)</f>
        <v>0</v>
      </c>
      <c r="L55" s="72">
        <v>0</v>
      </c>
    </row>
    <row r="56" spans="2:12" ht="15.75" customHeight="1">
      <c r="B56" s="141"/>
      <c r="C56" s="32" t="s">
        <v>17</v>
      </c>
      <c r="D56" s="19" t="s">
        <v>82</v>
      </c>
      <c r="E56" s="60"/>
      <c r="F56" s="105">
        <f>SUM(F35*G56)</f>
        <v>493.96649999999994</v>
      </c>
      <c r="G56" s="82">
        <v>0.03</v>
      </c>
      <c r="H56" s="72">
        <v>0</v>
      </c>
      <c r="I56" s="72">
        <v>500</v>
      </c>
      <c r="J56" s="107">
        <f>SUM(I56/I35*100%)</f>
        <v>0.030986133705166938</v>
      </c>
      <c r="K56" s="108">
        <f>SUM(I56/I58*100%)</f>
        <v>0.03431708991077557</v>
      </c>
      <c r="L56" s="72">
        <v>0</v>
      </c>
    </row>
    <row r="57" spans="2:12" ht="9.75" customHeight="1">
      <c r="B57" s="142"/>
      <c r="C57" s="43"/>
      <c r="D57" s="44"/>
      <c r="E57" s="36"/>
      <c r="F57" s="45"/>
      <c r="G57" s="34"/>
      <c r="H57" s="73"/>
      <c r="I57" s="71"/>
      <c r="J57" s="31"/>
      <c r="K57" s="77"/>
      <c r="L57" s="31"/>
    </row>
    <row r="58" spans="2:17" ht="16.5" customHeight="1">
      <c r="B58" s="35"/>
      <c r="C58" s="64" t="s">
        <v>92</v>
      </c>
      <c r="D58" s="39" t="s">
        <v>83</v>
      </c>
      <c r="E58" s="75"/>
      <c r="F58" s="104">
        <f aca="true" t="shared" si="0" ref="F58:L58">SUM(F38+F42+F43+F45+F48+F50+F52+F54+F55+F56)</f>
        <v>16465.550000000003</v>
      </c>
      <c r="G58" s="113">
        <f t="shared" si="0"/>
        <v>1</v>
      </c>
      <c r="H58" s="104">
        <f t="shared" si="0"/>
        <v>7974.42</v>
      </c>
      <c r="I58" s="104">
        <f t="shared" si="0"/>
        <v>14570</v>
      </c>
      <c r="J58" s="109">
        <f t="shared" si="0"/>
        <v>0.9029359361685645</v>
      </c>
      <c r="K58" s="110">
        <f t="shared" si="0"/>
        <v>0.9999999999999999</v>
      </c>
      <c r="L58" s="104">
        <f t="shared" si="0"/>
        <v>7000</v>
      </c>
      <c r="N58" s="2"/>
      <c r="O58" s="2"/>
      <c r="P58" s="2"/>
      <c r="Q58" s="2"/>
    </row>
    <row r="59" spans="2:12" ht="44.25" customHeight="1">
      <c r="B59" s="33"/>
      <c r="C59" s="18" t="s">
        <v>93</v>
      </c>
      <c r="D59" s="47">
        <v>4</v>
      </c>
      <c r="E59" s="48"/>
      <c r="F59" s="104">
        <f>SUM(F25+F28-F58)</f>
        <v>-3.637978807091713E-12</v>
      </c>
      <c r="G59" s="113">
        <f>SUM(G35-G58)</f>
        <v>0</v>
      </c>
      <c r="H59" s="104">
        <f>SUM(H25+H28-H58)</f>
        <v>0</v>
      </c>
      <c r="I59" s="104">
        <f>SUM(I35-I58)</f>
        <v>1566.25</v>
      </c>
      <c r="J59" s="109">
        <f>SUM(I59/I35*100%)</f>
        <v>0.09706406383143543</v>
      </c>
      <c r="K59" s="31"/>
      <c r="L59" s="104">
        <f>SUM(L35-L58)</f>
        <v>747.4200000000001</v>
      </c>
    </row>
    <row r="60" spans="2:12" ht="15" customHeight="1">
      <c r="B60" s="46"/>
      <c r="C60" s="23" t="s">
        <v>84</v>
      </c>
      <c r="D60" s="68" t="s">
        <v>29</v>
      </c>
      <c r="E60" s="48"/>
      <c r="F60" s="111">
        <f>SUM(F26+F29+F32-F58)</f>
        <v>-3.637978807091713E-12</v>
      </c>
      <c r="G60" s="114">
        <f>SUM(G35-G58)</f>
        <v>0</v>
      </c>
      <c r="H60" s="31" t="s">
        <v>6</v>
      </c>
      <c r="I60" s="112">
        <f>SUM(I35-I58)</f>
        <v>1566.25</v>
      </c>
      <c r="J60" s="31"/>
      <c r="K60" s="31"/>
      <c r="L60" s="31" t="s">
        <v>6</v>
      </c>
    </row>
    <row r="61" spans="2:12" ht="29.25" customHeight="1">
      <c r="B61" s="46"/>
      <c r="C61" s="23" t="s">
        <v>23</v>
      </c>
      <c r="D61" s="69" t="s">
        <v>30</v>
      </c>
      <c r="E61" s="17"/>
      <c r="F61" s="45" t="s">
        <v>6</v>
      </c>
      <c r="G61" s="31" t="s">
        <v>6</v>
      </c>
      <c r="H61" s="45">
        <f>SUM(H35-H58)</f>
        <v>0</v>
      </c>
      <c r="I61" s="27" t="s">
        <v>6</v>
      </c>
      <c r="J61" s="31"/>
      <c r="K61" s="31"/>
      <c r="L61" s="111">
        <f>SUM(L35-L58)</f>
        <v>747.4200000000001</v>
      </c>
    </row>
    <row r="62" spans="2:12" ht="16.5" customHeight="1">
      <c r="B62" s="135"/>
      <c r="C62" s="135"/>
      <c r="D62" s="83"/>
      <c r="E62" s="89"/>
      <c r="F62" s="49"/>
      <c r="G62" s="49"/>
      <c r="H62" s="49"/>
      <c r="I62" s="136"/>
      <c r="J62" s="136"/>
      <c r="K62" s="136"/>
      <c r="L62" s="136"/>
    </row>
    <row r="63" spans="2:12" ht="15.75" customHeight="1">
      <c r="B63" s="98" t="s">
        <v>54</v>
      </c>
      <c r="C63" s="50"/>
      <c r="D63" s="85"/>
      <c r="E63" s="86"/>
      <c r="F63" s="87"/>
      <c r="G63" s="88"/>
      <c r="H63" s="51"/>
      <c r="I63" s="115"/>
      <c r="J63" s="115"/>
      <c r="K63" s="115"/>
      <c r="L63" s="115"/>
    </row>
    <row r="64" spans="2:12" ht="12.75" customHeight="1">
      <c r="B64" s="116"/>
      <c r="C64" s="116"/>
      <c r="D64" s="52"/>
      <c r="E64" s="52"/>
      <c r="F64" s="79" t="s">
        <v>40</v>
      </c>
      <c r="G64" s="53"/>
      <c r="H64" s="53"/>
      <c r="I64" s="117" t="s">
        <v>41</v>
      </c>
      <c r="J64" s="117"/>
      <c r="K64" s="117"/>
      <c r="L64" s="117"/>
    </row>
    <row r="65" spans="2:12" ht="15">
      <c r="B65" s="101"/>
      <c r="C65" s="103" t="s">
        <v>94</v>
      </c>
      <c r="D65" s="102"/>
      <c r="E65" s="103" t="s">
        <v>95</v>
      </c>
      <c r="F65" s="103"/>
      <c r="G65" s="103"/>
      <c r="H65" s="54"/>
      <c r="I65" s="54"/>
      <c r="J65" s="54"/>
      <c r="K65" s="54"/>
      <c r="L65" s="54"/>
    </row>
    <row r="66" spans="2:12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 customHeight="1"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ht="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ht="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ht="1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ht="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ht="1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ht="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ht="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ht="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ht="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ht="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ht="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ht="1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ht="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ht="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ht="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ht="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ht="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ht="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ht="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ht="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ht="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ht="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ht="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ht="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ht="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ht="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ht="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ht="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ht="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ht="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ht="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ht="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ht="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ht="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ht="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ht="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ht="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ht="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ht="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ht="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ht="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ht="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ht="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ht="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ht="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ht="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ht="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ht="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ht="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ht="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ht="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ht="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ht="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ht="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ht="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ht="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ht="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ht="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ht="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ht="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ht="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ht="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ht="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ht="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ht="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ht="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ht="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ht="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ht="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ht="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ht="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ht="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ht="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ht="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ht="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ht="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ht="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ht="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ht="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ht="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ht="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ht="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ht="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ht="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ht="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ht="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ht="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ht="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ht="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ht="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ht="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ht="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ht="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ht="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ht="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ht="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ht="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ht="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ht="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ht="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ht="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ht="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ht="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ht="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ht="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ht="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ht="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ht="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ht="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ht="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ht="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ht="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ht="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ht="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ht="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ht="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ht="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ht="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ht="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ht="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ht="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ht="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ht="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ht="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ht="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ht="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ht="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ht="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ht="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ht="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ht="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ht="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ht="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ht="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ht="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ht="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ht="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ht="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ht="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ht="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ht="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ht="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ht="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ht="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ht="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ht="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ht="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ht="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ht="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ht="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ht="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ht="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ht="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ht="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ht="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ht="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ht="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ht="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ht="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ht="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ht="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ht="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ht="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ht="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ht="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ht="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ht="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ht="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ht="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ht="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ht="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ht="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ht="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ht="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ht="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ht="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ht="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ht="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ht="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ht="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ht="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ht="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ht="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ht="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ht="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ht="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ht="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ht="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ht="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ht="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ht="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ht="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ht="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ht="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ht="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ht="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ht="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ht="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ht="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ht="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ht="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ht="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ht="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ht="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ht="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ht="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ht="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ht="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ht="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ht="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ht="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ht="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ht="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ht="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ht="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ht="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ht="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ht="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ht="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ht="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ht="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ht="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ht="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ht="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ht="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ht="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ht="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ht="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ht="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ht="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ht="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ht="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ht="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ht="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ht="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ht="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ht="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ht="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ht="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ht="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ht="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ht="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ht="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ht="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ht="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ht="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ht="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ht="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ht="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ht="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ht="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ht="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ht="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ht="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ht="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ht="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ht="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ht="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ht="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ht="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ht="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ht="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ht="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ht="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ht="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ht="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ht="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ht="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ht="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ht="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ht="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ht="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ht="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ht="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ht="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ht="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ht="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ht="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ht="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ht="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ht="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ht="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ht="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ht="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ht="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ht="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ht="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ht="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ht="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ht="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ht="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ht="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ht="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ht="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ht="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ht="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ht="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ht="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ht="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ht="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ht="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ht="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ht="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ht="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ht="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ht="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ht="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ht="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ht="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ht="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ht="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ht="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ht="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ht="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ht="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ht="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ht="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ht="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ht="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ht="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ht="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ht="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ht="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ht="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ht="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ht="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ht="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ht="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ht="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ht="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ht="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ht="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ht="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ht="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ht="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ht="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ht="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ht="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ht="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ht="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ht="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ht="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ht="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ht="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ht="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ht="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ht="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ht="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ht="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ht="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ht="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ht="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ht="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ht="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ht="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ht="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ht="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ht="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ht="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ht="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ht="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ht="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ht="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ht="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ht="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ht="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ht="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ht="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ht="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ht="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ht="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ht="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ht="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ht="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ht="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ht="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ht="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ht="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ht="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ht="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ht="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ht="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ht="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ht="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ht="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ht="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ht="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ht="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ht="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ht="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ht="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ht="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ht="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ht="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ht="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ht="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ht="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ht="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ht="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ht="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ht="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ht="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ht="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ht="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ht="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ht="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ht="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ht="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ht="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ht="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ht="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ht="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ht="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ht="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ht="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ht="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ht="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ht="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ht="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ht="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ht="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ht="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ht="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ht="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ht="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ht="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ht="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ht="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ht="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ht="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ht="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ht="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ht="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ht="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ht="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ht="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ht="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ht="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ht="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ht="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ht="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ht="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ht="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ht="1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ht="1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ht="1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ht="1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ht="1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ht="1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ht="1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ht="1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ht="1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ht="1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ht="1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ht="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ht="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ht="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ht="1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ht="1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ht="1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ht="1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ht="1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ht="1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ht="1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ht="1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ht="1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ht="1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ht="1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ht="1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ht="1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ht="1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ht="1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ht="1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ht="1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ht="1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ht="1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ht="1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ht="1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ht="1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ht="1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ht="1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ht="1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ht="1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ht="1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ht="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ht="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ht="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ht="1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ht="1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ht="1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ht="1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ht="1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ht="1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ht="1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ht="1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ht="1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ht="1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ht="1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ht="1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ht="1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ht="1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ht="1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ht="1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ht="1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ht="1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ht="1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ht="1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ht="1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ht="1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ht="1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ht="1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ht="1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ht="1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ht="1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ht="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ht="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ht="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ht="1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ht="1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ht="1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ht="1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ht="1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ht="1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ht="1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ht="1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ht="1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ht="1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ht="1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ht="1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ht="1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ht="1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ht="1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ht="1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ht="1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ht="1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ht="1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ht="1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ht="1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ht="1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ht="1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ht="1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ht="1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ht="1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ht="1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ht="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ht="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ht="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ht="1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ht="1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ht="1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ht="1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ht="1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ht="1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ht="1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ht="1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ht="1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ht="1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ht="1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ht="1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ht="1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ht="1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ht="1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ht="1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ht="1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ht="1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ht="1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ht="1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ht="1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ht="1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ht="1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ht="1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ht="1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ht="1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ht="1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ht="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ht="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ht="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ht="1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ht="1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ht="1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ht="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ht="1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ht="1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ht="1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ht="1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ht="1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ht="1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ht="1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ht="1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ht="1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ht="1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ht="1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ht="1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ht="1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ht="1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ht="1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ht="1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ht="1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</sheetData>
  <sheetProtection/>
  <mergeCells count="36">
    <mergeCell ref="G9:K9"/>
    <mergeCell ref="G10:K10"/>
    <mergeCell ref="G2:K2"/>
    <mergeCell ref="G3:K3"/>
    <mergeCell ref="G4:K4"/>
    <mergeCell ref="G5:K5"/>
    <mergeCell ref="G7:K7"/>
    <mergeCell ref="G8:K8"/>
    <mergeCell ref="G11:K11"/>
    <mergeCell ref="B14:L14"/>
    <mergeCell ref="B15:L15"/>
    <mergeCell ref="B16:L16"/>
    <mergeCell ref="B53:L53"/>
    <mergeCell ref="B17:L17"/>
    <mergeCell ref="B18:L18"/>
    <mergeCell ref="G19:K19"/>
    <mergeCell ref="B20:B23"/>
    <mergeCell ref="B38:B52"/>
    <mergeCell ref="E20:E23"/>
    <mergeCell ref="F20:L20"/>
    <mergeCell ref="B25:B34"/>
    <mergeCell ref="B62:C62"/>
    <mergeCell ref="I62:L62"/>
    <mergeCell ref="F21:H21"/>
    <mergeCell ref="I21:L21"/>
    <mergeCell ref="B54:B57"/>
    <mergeCell ref="I63:L63"/>
    <mergeCell ref="B64:C64"/>
    <mergeCell ref="I64:L64"/>
    <mergeCell ref="F22:G22"/>
    <mergeCell ref="H22:H23"/>
    <mergeCell ref="I22:K22"/>
    <mergeCell ref="L22:L23"/>
    <mergeCell ref="B37:L37"/>
    <mergeCell ref="C20:C23"/>
    <mergeCell ref="D20:D23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2021-06-22T08:02:28Z</cp:lastPrinted>
  <dcterms:created xsi:type="dcterms:W3CDTF">2006-09-16T00:00:00Z</dcterms:created>
  <dcterms:modified xsi:type="dcterms:W3CDTF">2024-04-15T11:52:30Z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-1743017406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